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9"/>
  <workbookPr/>
  <mc:AlternateContent xmlns:mc="http://schemas.openxmlformats.org/markup-compatibility/2006">
    <mc:Choice Requires="x15">
      <x15ac:absPath xmlns:x15ac="http://schemas.microsoft.com/office/spreadsheetml/2010/11/ac" url="/Users/dennisbrunotte/Documents/Vahlen/Buchprojekte/Bösch_Finanzwirtschaft 4/Website/"/>
    </mc:Choice>
  </mc:AlternateContent>
  <xr:revisionPtr revIDLastSave="0" documentId="8_{E77C6475-73F9-AB46-A935-D7A54B994065}" xr6:coauthVersionLast="43" xr6:coauthVersionMax="43" xr10:uidLastSave="{00000000-0000-0000-0000-000000000000}"/>
  <bookViews>
    <workbookView xWindow="480" yWindow="460" windowWidth="31360" windowHeight="17960" activeTab="2" xr2:uid="{00000000-000D-0000-FFFF-FFFF00000000}"/>
  </bookViews>
  <sheets>
    <sheet name="A" sheetId="3" r:id="rId1"/>
    <sheet name="E" sheetId="2" r:id="rId2"/>
    <sheet name="F" sheetId="1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" l="1"/>
  <c r="E7" i="1"/>
  <c r="F7" i="1"/>
  <c r="H7" i="1" s="1"/>
  <c r="J7" i="1" s="1"/>
  <c r="G7" i="1"/>
  <c r="L3" i="3"/>
  <c r="C6" i="3"/>
  <c r="L4" i="3"/>
  <c r="K4" i="3"/>
  <c r="K3" i="3"/>
  <c r="C86" i="2"/>
  <c r="C75" i="2"/>
  <c r="C64" i="2"/>
  <c r="C55" i="2"/>
  <c r="C46" i="2"/>
  <c r="D55" i="2" s="1"/>
  <c r="C34" i="2"/>
  <c r="C23" i="2"/>
  <c r="C10" i="2"/>
  <c r="I7" i="1"/>
  <c r="I5" i="1"/>
  <c r="D17" i="1"/>
  <c r="G17" i="1"/>
  <c r="G15" i="1"/>
  <c r="G16" i="1" s="1"/>
  <c r="D15" i="1"/>
  <c r="D16" i="1" s="1"/>
  <c r="D19" i="1" s="1"/>
  <c r="E15" i="1"/>
  <c r="E16" i="1"/>
  <c r="E19" i="1"/>
  <c r="E20" i="1" s="1"/>
  <c r="F15" i="1"/>
  <c r="F16" i="1"/>
  <c r="F19" i="1"/>
  <c r="F20" i="1" s="1"/>
  <c r="C19" i="1"/>
  <c r="C20" i="1"/>
  <c r="K7" i="1"/>
  <c r="D5" i="1"/>
  <c r="E5" i="1"/>
  <c r="F5" i="1"/>
  <c r="H5" i="1"/>
  <c r="J5" i="1" s="1"/>
  <c r="K5" i="1"/>
  <c r="D20" i="1" l="1"/>
  <c r="H20" i="1" s="1"/>
  <c r="J20" i="1" s="1"/>
  <c r="I20" i="1"/>
  <c r="G19" i="1"/>
  <c r="G20" i="1" s="1"/>
</calcChain>
</file>

<file path=xl/sharedStrings.xml><?xml version="1.0" encoding="utf-8"?>
<sst xmlns="http://schemas.openxmlformats.org/spreadsheetml/2006/main" count="140" uniqueCount="52">
  <si>
    <t>Jahr</t>
  </si>
  <si>
    <t>Annuität</t>
  </si>
  <si>
    <t>Barwerte</t>
  </si>
  <si>
    <t xml:space="preserve"> </t>
  </si>
  <si>
    <t>A1</t>
  </si>
  <si>
    <t>A2</t>
  </si>
  <si>
    <t>Interne Rendite</t>
  </si>
  <si>
    <t>KW</t>
  </si>
  <si>
    <t>NCFI</t>
  </si>
  <si>
    <t>WACC</t>
  </si>
  <si>
    <t>EBIT-Marge</t>
  </si>
  <si>
    <t>ΔWC-Zahl</t>
  </si>
  <si>
    <t>Jahre</t>
  </si>
  <si>
    <t>IRR</t>
  </si>
  <si>
    <t>Zusätzlicher Umsatz</t>
  </si>
  <si>
    <t>Zusätzliches EBIT</t>
  </si>
  <si>
    <t>Zusätzliches EBIT(1-t)</t>
  </si>
  <si>
    <t>ΔWC</t>
  </si>
  <si>
    <t>Investition</t>
  </si>
  <si>
    <t>Mit Excel</t>
  </si>
  <si>
    <t>Wir legen einen beliebigen Zeitraum von 7 Jahren zugrunde und setzen die jeweiligen Werte ein:</t>
  </si>
  <si>
    <t>Valutatag</t>
  </si>
  <si>
    <t>Fälligkeit</t>
  </si>
  <si>
    <t>Kupon</t>
  </si>
  <si>
    <t>Häufigkeit</t>
  </si>
  <si>
    <t>jährlich</t>
  </si>
  <si>
    <t>Anzahl Zinstage</t>
  </si>
  <si>
    <t>actual/actual</t>
  </si>
  <si>
    <t>Rückzahlung</t>
  </si>
  <si>
    <t>Rendite</t>
  </si>
  <si>
    <t>Kurs</t>
  </si>
  <si>
    <t>C10: =KURS(C3;C4;C5;C9;C8;1;4)</t>
  </si>
  <si>
    <t>E10: =RENDITE(F3;F4;F5;F9;100;1;4)</t>
  </si>
  <si>
    <t>Aufgabe 1 im Abschnitt E</t>
  </si>
  <si>
    <t>Aufgabe 2 im Abschnitt E</t>
  </si>
  <si>
    <t>a.</t>
  </si>
  <si>
    <t xml:space="preserve">b. </t>
  </si>
  <si>
    <t>Kurs (Preis)</t>
  </si>
  <si>
    <t>Aufgabe 5 im Abschnitt E</t>
  </si>
  <si>
    <t>b.</t>
  </si>
  <si>
    <t>c.</t>
  </si>
  <si>
    <t>Duration</t>
  </si>
  <si>
    <t>Aufgabe 6 im Abschnitt E</t>
  </si>
  <si>
    <t>Durchschnitt</t>
  </si>
  <si>
    <t>Volatilität</t>
  </si>
  <si>
    <t>Aktienrendite Land A</t>
  </si>
  <si>
    <t>Aktienrendite Land B</t>
  </si>
  <si>
    <t>Korrelation</t>
  </si>
  <si>
    <t>Differenz C55 -C46 =</t>
  </si>
  <si>
    <t>Wir legen einen beliebigen Zeitraum von 10 Jahren zu Grunde und setzen die Werte ein.</t>
  </si>
  <si>
    <t>Aufgabe 8 im Abschnitt F</t>
  </si>
  <si>
    <t>Aufgabe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</si>
</sst>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€_-;\-* #,##0.00\ _€_-;_-* &quot;-&quot;??\ _€_-;_-@_-"/>
    <numFmt numFmtId="164" formatCode="#,##0.000"/>
    <numFmt numFmtId="165" formatCode="0.0%"/>
    <numFmt numFmtId="166" formatCode="#,##0.0"/>
    <numFmt numFmtId="167" formatCode="0.0"/>
    <numFmt numFmtId="168" formatCode="0.000"/>
    <numFmt numFmtId="169" formatCode="dd/mm/yy;@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4" fillId="3" borderId="1" xfId="0" applyFont="1" applyFill="1" applyBorder="1"/>
    <xf numFmtId="0" fontId="4" fillId="3" borderId="2" xfId="0" applyFont="1" applyFill="1" applyBorder="1"/>
    <xf numFmtId="0" fontId="4" fillId="3" borderId="3" xfId="0" applyFont="1" applyFill="1" applyBorder="1"/>
    <xf numFmtId="3" fontId="4" fillId="3" borderId="0" xfId="0" applyNumberFormat="1" applyFont="1" applyFill="1" applyBorder="1" applyAlignment="1">
      <alignment horizontal="right"/>
    </xf>
    <xf numFmtId="165" fontId="4" fillId="3" borderId="0" xfId="2" applyNumberFormat="1" applyFont="1" applyFill="1" applyBorder="1" applyAlignment="1">
      <alignment horizontal="right"/>
    </xf>
    <xf numFmtId="3" fontId="4" fillId="3" borderId="0" xfId="1" applyNumberFormat="1" applyFont="1" applyFill="1" applyBorder="1" applyAlignment="1">
      <alignment horizontal="right"/>
    </xf>
    <xf numFmtId="166" fontId="4" fillId="3" borderId="0" xfId="1" applyNumberFormat="1" applyFont="1" applyFill="1" applyBorder="1" applyAlignment="1">
      <alignment horizontal="right"/>
    </xf>
    <xf numFmtId="4" fontId="4" fillId="3" borderId="0" xfId="1" applyNumberFormat="1" applyFont="1" applyFill="1" applyBorder="1" applyAlignment="1">
      <alignment horizontal="right"/>
    </xf>
    <xf numFmtId="0" fontId="4" fillId="3" borderId="0" xfId="0" applyFont="1" applyFill="1" applyBorder="1"/>
    <xf numFmtId="0" fontId="4" fillId="3" borderId="4" xfId="0" applyFont="1" applyFill="1" applyBorder="1"/>
    <xf numFmtId="3" fontId="4" fillId="3" borderId="5" xfId="0" applyNumberFormat="1" applyFont="1" applyFill="1" applyBorder="1" applyAlignment="1">
      <alignment horizontal="right"/>
    </xf>
    <xf numFmtId="3" fontId="4" fillId="3" borderId="5" xfId="1" applyNumberFormat="1" applyFont="1" applyFill="1" applyBorder="1" applyAlignment="1">
      <alignment horizontal="right"/>
    </xf>
    <xf numFmtId="165" fontId="4" fillId="3" borderId="0" xfId="2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165" fontId="4" fillId="3" borderId="0" xfId="2" applyNumberFormat="1" applyFont="1" applyFill="1" applyBorder="1"/>
    <xf numFmtId="0" fontId="6" fillId="3" borderId="6" xfId="0" applyFont="1" applyFill="1" applyBorder="1"/>
    <xf numFmtId="3" fontId="6" fillId="3" borderId="0" xfId="0" applyNumberFormat="1" applyFont="1" applyFill="1" applyBorder="1" applyAlignment="1">
      <alignment horizontal="right"/>
    </xf>
    <xf numFmtId="10" fontId="6" fillId="3" borderId="0" xfId="2" applyNumberFormat="1" applyFont="1" applyFill="1" applyBorder="1" applyAlignment="1">
      <alignment horizontal="right"/>
    </xf>
    <xf numFmtId="0" fontId="6" fillId="3" borderId="0" xfId="0" applyFont="1" applyFill="1" applyBorder="1"/>
    <xf numFmtId="10" fontId="6" fillId="3" borderId="5" xfId="2" applyNumberFormat="1" applyFont="1" applyFill="1" applyBorder="1" applyAlignment="1">
      <alignment horizontal="right"/>
    </xf>
    <xf numFmtId="0" fontId="6" fillId="3" borderId="7" xfId="0" applyFont="1" applyFill="1" applyBorder="1"/>
    <xf numFmtId="0" fontId="2" fillId="2" borderId="0" xfId="0" applyFont="1" applyFill="1"/>
    <xf numFmtId="0" fontId="6" fillId="3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166" fontId="6" fillId="3" borderId="0" xfId="0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right"/>
    </xf>
    <xf numFmtId="3" fontId="9" fillId="3" borderId="0" xfId="0" applyNumberFormat="1" applyFont="1" applyFill="1" applyBorder="1" applyAlignment="1">
      <alignment horizontal="center"/>
    </xf>
    <xf numFmtId="3" fontId="9" fillId="3" borderId="0" xfId="0" applyNumberFormat="1" applyFont="1" applyFill="1" applyBorder="1" applyAlignment="1">
      <alignment horizontal="left"/>
    </xf>
    <xf numFmtId="0" fontId="10" fillId="2" borderId="0" xfId="0" applyFont="1" applyFill="1"/>
    <xf numFmtId="0" fontId="4" fillId="3" borderId="0" xfId="0" applyFont="1" applyFill="1" applyBorder="1" applyAlignment="1">
      <alignment horizontal="center"/>
    </xf>
    <xf numFmtId="167" fontId="4" fillId="3" borderId="0" xfId="0" applyNumberFormat="1" applyFont="1" applyFill="1" applyBorder="1" applyAlignment="1">
      <alignment horizontal="center"/>
    </xf>
    <xf numFmtId="168" fontId="6" fillId="3" borderId="0" xfId="0" applyNumberFormat="1" applyFont="1" applyFill="1" applyBorder="1" applyAlignment="1">
      <alignment horizontal="center"/>
    </xf>
    <xf numFmtId="165" fontId="6" fillId="3" borderId="0" xfId="0" applyNumberFormat="1" applyFont="1" applyFill="1" applyBorder="1" applyAlignment="1">
      <alignment horizontal="center"/>
    </xf>
    <xf numFmtId="166" fontId="5" fillId="3" borderId="0" xfId="0" applyNumberFormat="1" applyFont="1" applyFill="1" applyBorder="1" applyAlignment="1">
      <alignment horizontal="center"/>
    </xf>
    <xf numFmtId="3" fontId="9" fillId="3" borderId="3" xfId="0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0" fillId="3" borderId="3" xfId="0" applyFill="1" applyBorder="1" applyAlignment="1">
      <alignment horizontal="right"/>
    </xf>
    <xf numFmtId="166" fontId="5" fillId="3" borderId="3" xfId="0" applyNumberFormat="1" applyFont="1" applyFill="1" applyBorder="1" applyAlignment="1">
      <alignment horizontal="center"/>
    </xf>
    <xf numFmtId="166" fontId="6" fillId="3" borderId="3" xfId="0" applyNumberFormat="1" applyFont="1" applyFill="1" applyBorder="1" applyAlignment="1">
      <alignment horizontal="center"/>
    </xf>
    <xf numFmtId="166" fontId="5" fillId="3" borderId="4" xfId="0" applyNumberFormat="1" applyFont="1" applyFill="1" applyBorder="1" applyAlignment="1">
      <alignment horizontal="center"/>
    </xf>
    <xf numFmtId="166" fontId="6" fillId="3" borderId="5" xfId="0" applyNumberFormat="1" applyFont="1" applyFill="1" applyBorder="1" applyAlignment="1">
      <alignment horizontal="center"/>
    </xf>
    <xf numFmtId="0" fontId="7" fillId="3" borderId="3" xfId="0" applyFont="1" applyFill="1" applyBorder="1"/>
    <xf numFmtId="3" fontId="6" fillId="3" borderId="0" xfId="1" applyNumberFormat="1" applyFont="1" applyFill="1" applyBorder="1" applyAlignment="1">
      <alignment horizontal="center"/>
    </xf>
    <xf numFmtId="166" fontId="5" fillId="3" borderId="5" xfId="0" applyNumberFormat="1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169" fontId="4" fillId="3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166" fontId="11" fillId="3" borderId="0" xfId="0" applyNumberFormat="1" applyFont="1" applyFill="1" applyBorder="1" applyAlignment="1">
      <alignment horizontal="right"/>
    </xf>
    <xf numFmtId="4" fontId="11" fillId="3" borderId="0" xfId="0" applyNumberFormat="1" applyFont="1" applyFill="1" applyBorder="1" applyAlignment="1">
      <alignment horizontal="right"/>
    </xf>
    <xf numFmtId="166" fontId="11" fillId="3" borderId="0" xfId="0" applyNumberFormat="1" applyFont="1" applyFill="1" applyBorder="1" applyAlignment="1">
      <alignment horizontal="left"/>
    </xf>
    <xf numFmtId="164" fontId="11" fillId="3" borderId="0" xfId="0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165" fontId="4" fillId="3" borderId="0" xfId="2" applyNumberFormat="1" applyFont="1" applyFill="1" applyBorder="1" applyAlignment="1">
      <alignment horizontal="center"/>
    </xf>
    <xf numFmtId="165" fontId="6" fillId="3" borderId="0" xfId="2" applyNumberFormat="1" applyFont="1" applyFill="1" applyBorder="1" applyAlignment="1">
      <alignment horizontal="center"/>
    </xf>
    <xf numFmtId="0" fontId="3" fillId="3" borderId="0" xfId="0" applyFont="1" applyFill="1" applyBorder="1"/>
    <xf numFmtId="165" fontId="6" fillId="3" borderId="0" xfId="2" applyNumberFormat="1" applyFont="1" applyFill="1" applyBorder="1"/>
    <xf numFmtId="10" fontId="4" fillId="3" borderId="0" xfId="2" applyNumberFormat="1" applyFont="1" applyFill="1" applyBorder="1" applyAlignment="1">
      <alignment horizontal="right"/>
    </xf>
    <xf numFmtId="3" fontId="4" fillId="3" borderId="0" xfId="0" applyNumberFormat="1" applyFont="1" applyFill="1" applyBorder="1" applyAlignment="1">
      <alignment horizontal="center"/>
    </xf>
    <xf numFmtId="4" fontId="4" fillId="3" borderId="0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3" fontId="6" fillId="3" borderId="8" xfId="0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6"/>
  <sheetViews>
    <sheetView zoomScale="120" workbookViewId="0">
      <selection activeCell="J12" sqref="J12"/>
    </sheetView>
  </sheetViews>
  <sheetFormatPr baseColWidth="10" defaultRowHeight="13" x14ac:dyDescent="0.15"/>
  <cols>
    <col min="2" max="2" width="18.5" bestFit="1" customWidth="1"/>
    <col min="3" max="5" width="6.5" bestFit="1" customWidth="1"/>
    <col min="6" max="6" width="7" bestFit="1" customWidth="1"/>
    <col min="7" max="8" width="6.33203125" bestFit="1" customWidth="1"/>
    <col min="9" max="10" width="6.6640625" bestFit="1" customWidth="1"/>
    <col min="11" max="11" width="15.5" bestFit="1" customWidth="1"/>
    <col min="12" max="12" width="11.33203125" bestFit="1" customWidth="1"/>
  </cols>
  <sheetData>
    <row r="2" spans="2:12" ht="16" x14ac:dyDescent="0.2">
      <c r="B2" s="20" t="s">
        <v>0</v>
      </c>
      <c r="C2" s="32">
        <v>1</v>
      </c>
      <c r="D2" s="32">
        <v>2</v>
      </c>
      <c r="E2" s="32">
        <v>3</v>
      </c>
      <c r="F2" s="32">
        <v>4</v>
      </c>
      <c r="G2" s="32">
        <v>5</v>
      </c>
      <c r="H2" s="32">
        <v>6</v>
      </c>
      <c r="I2" s="32">
        <v>7</v>
      </c>
      <c r="J2" s="32">
        <v>8</v>
      </c>
      <c r="K2" s="58" t="s">
        <v>43</v>
      </c>
      <c r="L2" s="55" t="s">
        <v>44</v>
      </c>
    </row>
    <row r="3" spans="2:12" x14ac:dyDescent="0.15">
      <c r="B3" s="10" t="s">
        <v>45</v>
      </c>
      <c r="C3" s="56">
        <v>0.1</v>
      </c>
      <c r="D3" s="56">
        <v>0.12</v>
      </c>
      <c r="E3" s="56">
        <v>0.18</v>
      </c>
      <c r="F3" s="56">
        <v>-0.12</v>
      </c>
      <c r="G3" s="56">
        <v>-0.04</v>
      </c>
      <c r="H3" s="56">
        <v>0.04</v>
      </c>
      <c r="I3" s="56">
        <v>0.15</v>
      </c>
      <c r="J3" s="56">
        <v>0.1</v>
      </c>
      <c r="K3" s="59">
        <f>AVERAGE(C3:J3)</f>
        <v>6.6250000000000003E-2</v>
      </c>
      <c r="L3" s="57">
        <f>STDEV(C3:J3)</f>
        <v>0.10126873724332276</v>
      </c>
    </row>
    <row r="4" spans="2:12" x14ac:dyDescent="0.15">
      <c r="B4" s="10" t="s">
        <v>46</v>
      </c>
      <c r="C4" s="56">
        <v>0.05</v>
      </c>
      <c r="D4" s="56">
        <v>-0.01</v>
      </c>
      <c r="E4" s="56">
        <v>0.05</v>
      </c>
      <c r="F4" s="56">
        <v>-0.01</v>
      </c>
      <c r="G4" s="56">
        <v>-0.02</v>
      </c>
      <c r="H4" s="56">
        <v>0.03</v>
      </c>
      <c r="I4" s="56">
        <v>0.05</v>
      </c>
      <c r="J4" s="56">
        <v>0.14000000000000001</v>
      </c>
      <c r="K4" s="59">
        <f>AVERAGE(C4:J4)</f>
        <v>3.5000000000000003E-2</v>
      </c>
      <c r="L4" s="57">
        <f>STDEV(C4:J4)</f>
        <v>5.1823877563477304E-2</v>
      </c>
    </row>
    <row r="5" spans="2:12" x14ac:dyDescent="0.15">
      <c r="B5" s="10"/>
      <c r="C5" s="32"/>
      <c r="D5" s="32"/>
      <c r="E5" s="32"/>
      <c r="F5" s="32"/>
      <c r="G5" s="32"/>
      <c r="H5" s="24"/>
      <c r="I5" s="24"/>
      <c r="J5" s="24"/>
      <c r="K5" s="10"/>
      <c r="L5" s="32"/>
    </row>
    <row r="6" spans="2:12" ht="16" x14ac:dyDescent="0.2">
      <c r="B6" s="58" t="s">
        <v>47</v>
      </c>
      <c r="C6" s="24">
        <f>CORREL(C3:J3,C4:J4)</f>
        <v>0.51582914303334615</v>
      </c>
      <c r="D6" s="32"/>
      <c r="E6" s="32"/>
      <c r="F6" s="32"/>
      <c r="G6" s="32"/>
      <c r="H6" s="24"/>
      <c r="I6" s="24"/>
      <c r="J6" s="24"/>
      <c r="K6" s="10"/>
      <c r="L6" s="32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6"/>
  <sheetViews>
    <sheetView topLeftCell="A64" zoomScale="130" workbookViewId="0">
      <selection activeCell="C64" sqref="C64"/>
    </sheetView>
  </sheetViews>
  <sheetFormatPr baseColWidth="10" defaultColWidth="11.5" defaultRowHeight="13" x14ac:dyDescent="0.15"/>
  <cols>
    <col min="1" max="1" width="11.5" style="1"/>
    <col min="2" max="2" width="24.1640625" style="1" customWidth="1"/>
    <col min="3" max="4" width="11.5" style="1"/>
    <col min="5" max="5" width="16.5" style="1" customWidth="1"/>
    <col min="6" max="6" width="13.5" style="1" customWidth="1"/>
    <col min="7" max="16384" width="11.5" style="1"/>
  </cols>
  <sheetData>
    <row r="1" spans="1:8" ht="16" x14ac:dyDescent="0.2">
      <c r="B1" s="63" t="s">
        <v>33</v>
      </c>
      <c r="C1" s="64"/>
      <c r="D1" s="25"/>
      <c r="E1" s="25"/>
      <c r="F1" s="25"/>
      <c r="G1" s="25"/>
      <c r="H1" s="48"/>
    </row>
    <row r="2" spans="1:8" x14ac:dyDescent="0.15">
      <c r="B2" s="47" t="s">
        <v>20</v>
      </c>
      <c r="C2" s="5"/>
      <c r="D2" s="5"/>
      <c r="E2" s="5"/>
      <c r="F2" s="5"/>
      <c r="G2" s="5"/>
      <c r="H2" s="50"/>
    </row>
    <row r="3" spans="1:8" x14ac:dyDescent="0.15">
      <c r="B3" s="47" t="s">
        <v>21</v>
      </c>
      <c r="C3" s="49">
        <v>42461</v>
      </c>
      <c r="D3" s="50"/>
    </row>
    <row r="4" spans="1:8" x14ac:dyDescent="0.15">
      <c r="B4" s="47" t="s">
        <v>22</v>
      </c>
      <c r="C4" s="49">
        <v>45017</v>
      </c>
      <c r="D4" s="50"/>
    </row>
    <row r="5" spans="1:8" x14ac:dyDescent="0.15">
      <c r="B5" s="47" t="s">
        <v>23</v>
      </c>
      <c r="C5" s="6">
        <v>0.05</v>
      </c>
      <c r="D5" s="50"/>
    </row>
    <row r="6" spans="1:8" x14ac:dyDescent="0.15">
      <c r="B6" s="47" t="s">
        <v>24</v>
      </c>
      <c r="C6" s="5" t="s">
        <v>25</v>
      </c>
      <c r="D6" s="50"/>
    </row>
    <row r="7" spans="1:8" x14ac:dyDescent="0.15">
      <c r="B7" s="47" t="s">
        <v>26</v>
      </c>
      <c r="C7" s="5" t="s">
        <v>27</v>
      </c>
      <c r="D7" s="50"/>
    </row>
    <row r="8" spans="1:8" x14ac:dyDescent="0.15">
      <c r="B8" s="47" t="s">
        <v>28</v>
      </c>
      <c r="C8" s="5">
        <v>100</v>
      </c>
      <c r="D8" s="50"/>
    </row>
    <row r="9" spans="1:8" x14ac:dyDescent="0.15">
      <c r="B9" s="47" t="s">
        <v>29</v>
      </c>
      <c r="C9" s="6">
        <v>0.05</v>
      </c>
      <c r="D9" s="50"/>
    </row>
    <row r="10" spans="1:8" ht="18" x14ac:dyDescent="0.2">
      <c r="B10" s="53" t="s">
        <v>37</v>
      </c>
      <c r="C10" s="51">
        <f>PRICE(C3,C4,C5,C9,C8,1,1)</f>
        <v>99.999999999999986</v>
      </c>
      <c r="D10" s="50"/>
    </row>
    <row r="11" spans="1:8" ht="18" customHeight="1" x14ac:dyDescent="0.15">
      <c r="B11" s="65" t="s">
        <v>31</v>
      </c>
      <c r="C11" s="65"/>
      <c r="D11" s="50"/>
    </row>
    <row r="13" spans="1:8" ht="14" thickBot="1" x14ac:dyDescent="0.2"/>
    <row r="14" spans="1:8" ht="16" x14ac:dyDescent="0.2">
      <c r="B14" s="63" t="s">
        <v>34</v>
      </c>
      <c r="C14" s="64"/>
    </row>
    <row r="15" spans="1:8" x14ac:dyDescent="0.15">
      <c r="A15" s="47" t="s">
        <v>35</v>
      </c>
      <c r="B15" s="47" t="s">
        <v>20</v>
      </c>
      <c r="C15" s="5"/>
      <c r="D15" s="5"/>
      <c r="E15" s="5"/>
      <c r="F15" s="5"/>
      <c r="G15" s="5"/>
    </row>
    <row r="16" spans="1:8" x14ac:dyDescent="0.15">
      <c r="B16" s="47" t="s">
        <v>21</v>
      </c>
      <c r="C16" s="49">
        <v>42461</v>
      </c>
      <c r="D16" s="50"/>
      <c r="E16" s="50"/>
    </row>
    <row r="17" spans="1:7" x14ac:dyDescent="0.15">
      <c r="B17" s="47" t="s">
        <v>22</v>
      </c>
      <c r="C17" s="49">
        <v>45017</v>
      </c>
      <c r="D17" s="50"/>
      <c r="E17" s="50"/>
    </row>
    <row r="18" spans="1:7" x14ac:dyDescent="0.15">
      <c r="B18" s="47" t="s">
        <v>23</v>
      </c>
      <c r="C18" s="6">
        <v>0.04</v>
      </c>
      <c r="D18" s="50"/>
      <c r="E18" s="50"/>
    </row>
    <row r="19" spans="1:7" x14ac:dyDescent="0.15">
      <c r="B19" s="47" t="s">
        <v>24</v>
      </c>
      <c r="C19" s="5" t="s">
        <v>25</v>
      </c>
      <c r="D19" s="50"/>
      <c r="E19" s="50"/>
    </row>
    <row r="20" spans="1:7" x14ac:dyDescent="0.15">
      <c r="B20" s="47" t="s">
        <v>26</v>
      </c>
      <c r="C20" s="5" t="s">
        <v>27</v>
      </c>
      <c r="D20" s="50"/>
      <c r="E20" s="50"/>
    </row>
    <row r="21" spans="1:7" x14ac:dyDescent="0.15">
      <c r="B21" s="47" t="s">
        <v>28</v>
      </c>
      <c r="C21" s="5">
        <v>100</v>
      </c>
      <c r="D21" s="50"/>
      <c r="E21" s="50"/>
    </row>
    <row r="22" spans="1:7" x14ac:dyDescent="0.15">
      <c r="B22" s="47" t="s">
        <v>30</v>
      </c>
      <c r="C22" s="60">
        <v>1.0234000000000001</v>
      </c>
      <c r="D22" s="50"/>
      <c r="E22" s="50"/>
    </row>
    <row r="23" spans="1:7" ht="18" x14ac:dyDescent="0.2">
      <c r="B23" s="53" t="s">
        <v>29</v>
      </c>
      <c r="C23" s="52">
        <f>YIELD(C16,C17,C18,C22,100,1,1)</f>
        <v>3.9140111073104338</v>
      </c>
      <c r="D23" s="50"/>
      <c r="E23" s="50"/>
    </row>
    <row r="24" spans="1:7" x14ac:dyDescent="0.15">
      <c r="B24" s="65" t="s">
        <v>32</v>
      </c>
      <c r="C24" s="65"/>
    </row>
    <row r="26" spans="1:7" x14ac:dyDescent="0.15">
      <c r="A26" s="47" t="s">
        <v>36</v>
      </c>
      <c r="B26" s="47" t="s">
        <v>20</v>
      </c>
      <c r="C26" s="5"/>
      <c r="D26" s="5"/>
      <c r="E26" s="5"/>
      <c r="F26" s="5"/>
      <c r="G26" s="5"/>
    </row>
    <row r="27" spans="1:7" x14ac:dyDescent="0.15">
      <c r="B27" s="47" t="s">
        <v>21</v>
      </c>
      <c r="C27" s="49">
        <v>42461</v>
      </c>
      <c r="D27" s="50"/>
    </row>
    <row r="28" spans="1:7" x14ac:dyDescent="0.15">
      <c r="B28" s="47" t="s">
        <v>22</v>
      </c>
      <c r="C28" s="49">
        <v>45017</v>
      </c>
      <c r="D28" s="50"/>
    </row>
    <row r="29" spans="1:7" x14ac:dyDescent="0.15">
      <c r="B29" s="47" t="s">
        <v>23</v>
      </c>
      <c r="C29" s="6">
        <v>0.04</v>
      </c>
      <c r="D29" s="50"/>
    </row>
    <row r="30" spans="1:7" x14ac:dyDescent="0.15">
      <c r="B30" s="47" t="s">
        <v>24</v>
      </c>
      <c r="C30" s="5" t="s">
        <v>25</v>
      </c>
      <c r="D30" s="50"/>
    </row>
    <row r="31" spans="1:7" x14ac:dyDescent="0.15">
      <c r="B31" s="47" t="s">
        <v>26</v>
      </c>
      <c r="C31" s="5" t="s">
        <v>27</v>
      </c>
      <c r="D31" s="50"/>
    </row>
    <row r="32" spans="1:7" x14ac:dyDescent="0.15">
      <c r="B32" s="47" t="s">
        <v>28</v>
      </c>
      <c r="C32" s="5">
        <v>100</v>
      </c>
      <c r="D32" s="50"/>
    </row>
    <row r="33" spans="1:4" x14ac:dyDescent="0.15">
      <c r="B33" s="47" t="s">
        <v>29</v>
      </c>
      <c r="C33" s="60">
        <v>4.41E-2</v>
      </c>
      <c r="D33" s="50"/>
    </row>
    <row r="34" spans="1:4" ht="18" x14ac:dyDescent="0.2">
      <c r="B34" s="53" t="s">
        <v>37</v>
      </c>
      <c r="C34" s="52">
        <f>PRICE(C27,C28,C29,C33,C32,1,1)</f>
        <v>97.576015152795307</v>
      </c>
      <c r="D34" s="50"/>
    </row>
    <row r="35" spans="1:4" x14ac:dyDescent="0.15">
      <c r="B35" s="65" t="s">
        <v>31</v>
      </c>
      <c r="C35" s="65" t="s">
        <v>3</v>
      </c>
      <c r="D35" s="50"/>
    </row>
    <row r="37" spans="1:4" ht="14" thickBot="1" x14ac:dyDescent="0.2"/>
    <row r="38" spans="1:4" ht="16" x14ac:dyDescent="0.2">
      <c r="A38" s="47" t="s">
        <v>35</v>
      </c>
      <c r="B38" s="63" t="s">
        <v>38</v>
      </c>
      <c r="C38" s="64"/>
    </row>
    <row r="39" spans="1:4" x14ac:dyDescent="0.15">
      <c r="B39" s="47" t="s">
        <v>21</v>
      </c>
      <c r="C39" s="49">
        <v>41406</v>
      </c>
    </row>
    <row r="40" spans="1:4" x14ac:dyDescent="0.15">
      <c r="B40" s="47" t="s">
        <v>22</v>
      </c>
      <c r="C40" s="49">
        <v>43886</v>
      </c>
    </row>
    <row r="41" spans="1:4" x14ac:dyDescent="0.15">
      <c r="B41" s="47" t="s">
        <v>23</v>
      </c>
      <c r="C41" s="6">
        <v>0.05</v>
      </c>
    </row>
    <row r="42" spans="1:4" x14ac:dyDescent="0.15">
      <c r="B42" s="47" t="s">
        <v>24</v>
      </c>
      <c r="C42" s="5" t="s">
        <v>25</v>
      </c>
    </row>
    <row r="43" spans="1:4" x14ac:dyDescent="0.15">
      <c r="B43" s="47" t="s">
        <v>26</v>
      </c>
      <c r="C43" s="5" t="s">
        <v>27</v>
      </c>
    </row>
    <row r="44" spans="1:4" x14ac:dyDescent="0.15">
      <c r="B44" s="47" t="s">
        <v>28</v>
      </c>
      <c r="C44" s="5">
        <v>100</v>
      </c>
    </row>
    <row r="45" spans="1:4" x14ac:dyDescent="0.15">
      <c r="B45" s="47" t="s">
        <v>29</v>
      </c>
      <c r="C45" s="6">
        <v>5.5E-2</v>
      </c>
    </row>
    <row r="46" spans="1:4" ht="18" x14ac:dyDescent="0.2">
      <c r="B46" s="53" t="s">
        <v>37</v>
      </c>
      <c r="C46" s="52">
        <f>PRICE(C39,C40,C41,C45,C44,1,1)</f>
        <v>97.206624590572858</v>
      </c>
    </row>
    <row r="48" spans="1:4" x14ac:dyDescent="0.15">
      <c r="A48" s="47" t="s">
        <v>39</v>
      </c>
      <c r="B48" s="47" t="s">
        <v>21</v>
      </c>
      <c r="C48" s="49">
        <v>41406</v>
      </c>
    </row>
    <row r="49" spans="1:5" x14ac:dyDescent="0.15">
      <c r="B49" s="47" t="s">
        <v>22</v>
      </c>
      <c r="C49" s="49">
        <v>43886</v>
      </c>
    </row>
    <row r="50" spans="1:5" x14ac:dyDescent="0.15">
      <c r="B50" s="47" t="s">
        <v>23</v>
      </c>
      <c r="C50" s="6">
        <v>0.05</v>
      </c>
    </row>
    <row r="51" spans="1:5" x14ac:dyDescent="0.15">
      <c r="B51" s="47" t="s">
        <v>24</v>
      </c>
      <c r="C51" s="5" t="s">
        <v>25</v>
      </c>
    </row>
    <row r="52" spans="1:5" x14ac:dyDescent="0.15">
      <c r="B52" s="47" t="s">
        <v>26</v>
      </c>
      <c r="C52" s="5" t="s">
        <v>27</v>
      </c>
    </row>
    <row r="53" spans="1:5" x14ac:dyDescent="0.15">
      <c r="B53" s="47" t="s">
        <v>28</v>
      </c>
      <c r="C53" s="5">
        <v>100</v>
      </c>
    </row>
    <row r="54" spans="1:5" x14ac:dyDescent="0.15">
      <c r="B54" s="47" t="s">
        <v>29</v>
      </c>
      <c r="C54" s="6">
        <v>0.06</v>
      </c>
      <c r="D54" s="61" t="s">
        <v>48</v>
      </c>
      <c r="E54" s="61"/>
    </row>
    <row r="55" spans="1:5" ht="18" x14ac:dyDescent="0.2">
      <c r="B55" s="53" t="s">
        <v>37</v>
      </c>
      <c r="C55" s="52">
        <f>PRICE(C48,C49,C50,C54,C53,1,1)</f>
        <v>94.529041148293388</v>
      </c>
      <c r="D55" s="62">
        <f>+C55-C46</f>
        <v>-2.6775834422794702</v>
      </c>
      <c r="E55" s="62"/>
    </row>
    <row r="57" spans="1:5" x14ac:dyDescent="0.15">
      <c r="A57" s="47" t="s">
        <v>40</v>
      </c>
      <c r="B57" s="47" t="s">
        <v>21</v>
      </c>
      <c r="C57" s="49">
        <v>41406</v>
      </c>
    </row>
    <row r="58" spans="1:5" x14ac:dyDescent="0.15">
      <c r="B58" s="47" t="s">
        <v>22</v>
      </c>
      <c r="C58" s="49">
        <v>43886</v>
      </c>
    </row>
    <row r="59" spans="1:5" x14ac:dyDescent="0.15">
      <c r="B59" s="47" t="s">
        <v>23</v>
      </c>
      <c r="C59" s="6">
        <v>0.05</v>
      </c>
    </row>
    <row r="60" spans="1:5" x14ac:dyDescent="0.15">
      <c r="B60" s="47" t="s">
        <v>24</v>
      </c>
      <c r="C60" s="5" t="s">
        <v>25</v>
      </c>
    </row>
    <row r="61" spans="1:5" x14ac:dyDescent="0.15">
      <c r="B61" s="47" t="s">
        <v>26</v>
      </c>
      <c r="C61" s="5" t="s">
        <v>27</v>
      </c>
    </row>
    <row r="62" spans="1:5" x14ac:dyDescent="0.15">
      <c r="B62" s="47" t="s">
        <v>28</v>
      </c>
      <c r="C62" s="5">
        <v>100</v>
      </c>
    </row>
    <row r="63" spans="1:5" x14ac:dyDescent="0.15">
      <c r="B63" s="47" t="s">
        <v>29</v>
      </c>
      <c r="C63" s="6">
        <v>5.5E-2</v>
      </c>
    </row>
    <row r="64" spans="1:5" ht="18" x14ac:dyDescent="0.2">
      <c r="B64" s="53" t="s">
        <v>41</v>
      </c>
      <c r="C64" s="54">
        <f>DURATION(C57,C58,C59,C63,1)</f>
        <v>5.8462508720757516</v>
      </c>
    </row>
    <row r="65" spans="1:5" ht="14" thickBot="1" x14ac:dyDescent="0.2"/>
    <row r="66" spans="1:5" ht="16" x14ac:dyDescent="0.2">
      <c r="A66" s="47" t="s">
        <v>35</v>
      </c>
      <c r="B66" s="63" t="s">
        <v>42</v>
      </c>
      <c r="C66" s="64"/>
    </row>
    <row r="67" spans="1:5" ht="16" x14ac:dyDescent="0.2">
      <c r="A67" s="47" t="s">
        <v>49</v>
      </c>
      <c r="B67" s="55"/>
      <c r="C67" s="55"/>
      <c r="D67" s="55"/>
      <c r="E67" s="55"/>
    </row>
    <row r="68" spans="1:5" x14ac:dyDescent="0.15">
      <c r="B68" s="47" t="s">
        <v>21</v>
      </c>
      <c r="C68" s="49">
        <v>42370</v>
      </c>
    </row>
    <row r="69" spans="1:5" x14ac:dyDescent="0.15">
      <c r="B69" s="47" t="s">
        <v>22</v>
      </c>
      <c r="C69" s="49">
        <v>46023</v>
      </c>
    </row>
    <row r="70" spans="1:5" x14ac:dyDescent="0.15">
      <c r="B70" s="47" t="s">
        <v>23</v>
      </c>
      <c r="C70" s="6">
        <v>0.02</v>
      </c>
    </row>
    <row r="71" spans="1:5" x14ac:dyDescent="0.15">
      <c r="B71" s="47" t="s">
        <v>24</v>
      </c>
      <c r="C71" s="5" t="s">
        <v>25</v>
      </c>
    </row>
    <row r="72" spans="1:5" x14ac:dyDescent="0.15">
      <c r="B72" s="47" t="s">
        <v>26</v>
      </c>
      <c r="C72" s="5" t="s">
        <v>27</v>
      </c>
    </row>
    <row r="73" spans="1:5" x14ac:dyDescent="0.15">
      <c r="B73" s="47" t="s">
        <v>28</v>
      </c>
      <c r="C73" s="5">
        <v>100</v>
      </c>
    </row>
    <row r="74" spans="1:5" x14ac:dyDescent="0.15">
      <c r="B74" s="47" t="s">
        <v>29</v>
      </c>
      <c r="C74" s="6">
        <v>0.06</v>
      </c>
    </row>
    <row r="75" spans="1:5" ht="18" x14ac:dyDescent="0.2">
      <c r="B75" s="53" t="s">
        <v>37</v>
      </c>
      <c r="C75" s="52">
        <f>PRICE(C68,C69,C70,C74,C73,1,1)</f>
        <v>70.559651794341178</v>
      </c>
    </row>
    <row r="76" spans="1:5" ht="14" thickBot="1" x14ac:dyDescent="0.2"/>
    <row r="77" spans="1:5" ht="16" x14ac:dyDescent="0.2">
      <c r="A77" s="47" t="s">
        <v>39</v>
      </c>
      <c r="B77" s="63" t="s">
        <v>42</v>
      </c>
      <c r="C77" s="64"/>
    </row>
    <row r="78" spans="1:5" ht="16" x14ac:dyDescent="0.2">
      <c r="B78" s="55"/>
      <c r="C78" s="55"/>
    </row>
    <row r="79" spans="1:5" x14ac:dyDescent="0.15">
      <c r="B79" s="47" t="s">
        <v>21</v>
      </c>
      <c r="C79" s="49">
        <v>40544</v>
      </c>
    </row>
    <row r="80" spans="1:5" x14ac:dyDescent="0.15">
      <c r="B80" s="47" t="s">
        <v>22</v>
      </c>
      <c r="C80" s="49">
        <v>43831</v>
      </c>
    </row>
    <row r="81" spans="2:3" x14ac:dyDescent="0.15">
      <c r="B81" s="47" t="s">
        <v>23</v>
      </c>
      <c r="C81" s="6">
        <v>0.02</v>
      </c>
    </row>
    <row r="82" spans="2:3" x14ac:dyDescent="0.15">
      <c r="B82" s="47" t="s">
        <v>24</v>
      </c>
      <c r="C82" s="5" t="s">
        <v>25</v>
      </c>
    </row>
    <row r="83" spans="2:3" x14ac:dyDescent="0.15">
      <c r="B83" s="47" t="s">
        <v>26</v>
      </c>
      <c r="C83" s="5" t="s">
        <v>27</v>
      </c>
    </row>
    <row r="84" spans="2:3" x14ac:dyDescent="0.15">
      <c r="B84" s="47" t="s">
        <v>28</v>
      </c>
      <c r="C84" s="5">
        <v>100</v>
      </c>
    </row>
    <row r="85" spans="2:3" x14ac:dyDescent="0.15">
      <c r="B85" s="47" t="s">
        <v>29</v>
      </c>
      <c r="C85" s="6">
        <v>0.06</v>
      </c>
    </row>
    <row r="86" spans="2:3" ht="18" x14ac:dyDescent="0.2">
      <c r="B86" s="53" t="s">
        <v>37</v>
      </c>
      <c r="C86" s="52">
        <f>PRICE(C79,C80,C81,C85,C84,1,1)</f>
        <v>72.793230902001653</v>
      </c>
    </row>
  </sheetData>
  <mergeCells count="10">
    <mergeCell ref="D54:E54"/>
    <mergeCell ref="D55:E55"/>
    <mergeCell ref="B66:C66"/>
    <mergeCell ref="B77:C77"/>
    <mergeCell ref="B1:C1"/>
    <mergeCell ref="B14:C14"/>
    <mergeCell ref="B38:C38"/>
    <mergeCell ref="B11:C11"/>
    <mergeCell ref="B24:C24"/>
    <mergeCell ref="B35:C3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20"/>
  <sheetViews>
    <sheetView tabSelected="1" zoomScale="120" workbookViewId="0">
      <selection activeCell="B11" sqref="B11"/>
    </sheetView>
  </sheetViews>
  <sheetFormatPr baseColWidth="10" defaultColWidth="11.5" defaultRowHeight="13" x14ac:dyDescent="0.15"/>
  <cols>
    <col min="1" max="1" width="5.33203125" style="1" customWidth="1"/>
    <col min="2" max="2" width="19.5" style="1" bestFit="1" customWidth="1"/>
    <col min="3" max="9" width="11.5" style="1"/>
    <col min="10" max="10" width="13.83203125" style="1" customWidth="1"/>
    <col min="11" max="16384" width="11.5" style="1"/>
  </cols>
  <sheetData>
    <row r="1" spans="2:12" ht="17" thickBot="1" x14ac:dyDescent="0.25">
      <c r="B1" s="63" t="s">
        <v>50</v>
      </c>
      <c r="C1" s="64"/>
      <c r="D1" s="64"/>
      <c r="E1" s="64"/>
      <c r="F1" s="64"/>
      <c r="G1" s="64"/>
      <c r="H1" s="64"/>
      <c r="I1" s="64"/>
      <c r="J1" s="2"/>
      <c r="K1" s="2"/>
      <c r="L1" s="3"/>
    </row>
    <row r="2" spans="2:12" x14ac:dyDescent="0.15">
      <c r="B2" s="4"/>
      <c r="C2" s="5" t="s">
        <v>9</v>
      </c>
      <c r="D2" s="6">
        <v>7.0000000000000007E-2</v>
      </c>
      <c r="E2" s="5"/>
      <c r="F2" s="5"/>
      <c r="G2" s="5"/>
      <c r="H2" s="5"/>
      <c r="I2" s="67" t="s">
        <v>19</v>
      </c>
      <c r="J2" s="68"/>
      <c r="K2" s="68"/>
      <c r="L2" s="69"/>
    </row>
    <row r="3" spans="2:12" s="31" customFormat="1" x14ac:dyDescent="0.15">
      <c r="B3" s="44"/>
      <c r="C3" s="28" t="s">
        <v>0</v>
      </c>
      <c r="D3" s="28">
        <v>0</v>
      </c>
      <c r="E3" s="28">
        <v>1</v>
      </c>
      <c r="F3" s="28">
        <v>2</v>
      </c>
      <c r="G3" s="28">
        <v>3</v>
      </c>
      <c r="H3" s="29" t="s">
        <v>7</v>
      </c>
      <c r="I3" s="37" t="s">
        <v>7</v>
      </c>
      <c r="J3" s="29" t="s">
        <v>1</v>
      </c>
      <c r="K3" s="30" t="s">
        <v>6</v>
      </c>
      <c r="L3" s="38"/>
    </row>
    <row r="4" spans="2:12" x14ac:dyDescent="0.15">
      <c r="B4" s="4" t="s">
        <v>4</v>
      </c>
      <c r="C4" s="5" t="s">
        <v>8</v>
      </c>
      <c r="D4" s="7">
        <v>-10000</v>
      </c>
      <c r="E4" s="7">
        <v>6000</v>
      </c>
      <c r="F4" s="7">
        <v>6000</v>
      </c>
      <c r="G4" s="5" t="s">
        <v>3</v>
      </c>
      <c r="H4" s="45"/>
      <c r="I4" s="39"/>
      <c r="J4" s="18"/>
      <c r="K4" s="18"/>
      <c r="L4" s="17"/>
    </row>
    <row r="5" spans="2:12" ht="14" x14ac:dyDescent="0.15">
      <c r="B5" s="4"/>
      <c r="C5" s="5" t="s">
        <v>2</v>
      </c>
      <c r="D5" s="7">
        <f>+D4/(1+$D$2)^D3</f>
        <v>-10000</v>
      </c>
      <c r="E5" s="8">
        <f>+E4/(1+$D$2)^E3</f>
        <v>5607.4766355140182</v>
      </c>
      <c r="F5" s="8">
        <f>+F4/(1+$D$2)^F3</f>
        <v>5240.6323696392701</v>
      </c>
      <c r="G5" s="9" t="s">
        <v>3</v>
      </c>
      <c r="H5" s="36">
        <f>SUM(D5:G5)</f>
        <v>848.10900515328831</v>
      </c>
      <c r="I5" s="40">
        <f>NPV(D2,E4:F4)+D4</f>
        <v>848.10900515328831</v>
      </c>
      <c r="J5" s="27">
        <f>-PMT(D2,F3,H5,0,0)</f>
        <v>469.0821256038646</v>
      </c>
      <c r="K5" s="19">
        <f>IRR(D4:F4,$D$2)</f>
        <v>0.13066238629176841</v>
      </c>
      <c r="L5" s="17"/>
    </row>
    <row r="6" spans="2:12" x14ac:dyDescent="0.15">
      <c r="B6" s="4" t="s">
        <v>5</v>
      </c>
      <c r="C6" s="5" t="s">
        <v>8</v>
      </c>
      <c r="D6" s="7">
        <v>-12000</v>
      </c>
      <c r="E6" s="7">
        <v>5000</v>
      </c>
      <c r="F6" s="7">
        <v>5000</v>
      </c>
      <c r="G6" s="7">
        <v>5000</v>
      </c>
      <c r="H6" s="27"/>
      <c r="I6" s="41"/>
      <c r="J6" s="27"/>
      <c r="K6" s="20"/>
      <c r="L6" s="17"/>
    </row>
    <row r="7" spans="2:12" ht="15" thickBot="1" x14ac:dyDescent="0.2">
      <c r="B7" s="11"/>
      <c r="C7" s="12" t="s">
        <v>2</v>
      </c>
      <c r="D7" s="13">
        <f>+D6/(1+$D$2)^D3</f>
        <v>-12000</v>
      </c>
      <c r="E7" s="13">
        <f>+E6/(1+$D$2)^E3</f>
        <v>4672.8971962616815</v>
      </c>
      <c r="F7" s="13">
        <f>+F6/(1+$D$2)^F3</f>
        <v>4367.1936413660578</v>
      </c>
      <c r="G7" s="13">
        <f>+G6/(1+$D$2)^G3</f>
        <v>4081.4893844542598</v>
      </c>
      <c r="H7" s="46">
        <f>SUM(D7:G7)</f>
        <v>1121.5802220819992</v>
      </c>
      <c r="I7" s="42">
        <f>NPV(D2,E6:G6)+D6</f>
        <v>1121.5802220819987</v>
      </c>
      <c r="J7" s="43">
        <f>-PMT(D2,G3,H7,0,0)</f>
        <v>427.38001181996287</v>
      </c>
      <c r="K7" s="21">
        <f>IRR(D6:G6,$D$2)</f>
        <v>0.12044398297587278</v>
      </c>
      <c r="L7" s="22"/>
    </row>
    <row r="8" spans="2:12" x14ac:dyDescent="0.15">
      <c r="H8" s="23"/>
      <c r="I8" s="23"/>
      <c r="J8" s="23"/>
      <c r="K8" s="23"/>
    </row>
    <row r="9" spans="2:12" x14ac:dyDescent="0.15">
      <c r="H9" s="23"/>
      <c r="I9" s="23"/>
      <c r="J9" s="23"/>
      <c r="K9" s="23"/>
    </row>
    <row r="10" spans="2:12" ht="16" x14ac:dyDescent="0.2">
      <c r="B10" s="66" t="s">
        <v>51</v>
      </c>
      <c r="C10" s="66"/>
      <c r="D10" s="66"/>
      <c r="E10" s="66"/>
      <c r="F10" s="66"/>
      <c r="G10" s="66"/>
      <c r="H10" s="20"/>
      <c r="I10" s="20"/>
      <c r="J10" s="20"/>
      <c r="K10" s="23"/>
    </row>
    <row r="11" spans="2:12" x14ac:dyDescent="0.15">
      <c r="B11" s="26" t="s">
        <v>9</v>
      </c>
      <c r="C11" s="14">
        <v>7.0000000000000007E-2</v>
      </c>
      <c r="D11" s="10" t="s">
        <v>10</v>
      </c>
      <c r="E11" s="15">
        <v>0.1</v>
      </c>
      <c r="F11" s="10" t="s">
        <v>11</v>
      </c>
      <c r="G11" s="15">
        <v>0.2</v>
      </c>
      <c r="H11" s="20"/>
      <c r="I11" s="20"/>
      <c r="J11" s="20"/>
      <c r="K11" s="23"/>
    </row>
    <row r="12" spans="2:12" x14ac:dyDescent="0.15">
      <c r="B12" s="26"/>
      <c r="C12" s="16"/>
      <c r="D12" s="10"/>
      <c r="E12" s="10"/>
      <c r="F12" s="10"/>
      <c r="G12" s="10"/>
      <c r="H12" s="20"/>
      <c r="I12" s="20"/>
      <c r="J12" s="20"/>
      <c r="K12" s="23"/>
    </row>
    <row r="13" spans="2:12" s="23" customFormat="1" x14ac:dyDescent="0.15">
      <c r="B13" s="20" t="s">
        <v>12</v>
      </c>
      <c r="C13" s="24">
        <v>0</v>
      </c>
      <c r="D13" s="24">
        <v>1</v>
      </c>
      <c r="E13" s="24">
        <v>2</v>
      </c>
      <c r="F13" s="24">
        <v>3</v>
      </c>
      <c r="G13" s="24">
        <v>4</v>
      </c>
      <c r="H13" s="24" t="s">
        <v>7</v>
      </c>
      <c r="I13" s="24" t="s">
        <v>13</v>
      </c>
      <c r="J13" s="20" t="s">
        <v>1</v>
      </c>
    </row>
    <row r="14" spans="2:12" x14ac:dyDescent="0.15">
      <c r="B14" s="10" t="s">
        <v>14</v>
      </c>
      <c r="C14" s="32" t="s">
        <v>3</v>
      </c>
      <c r="D14" s="32">
        <v>8</v>
      </c>
      <c r="E14" s="32">
        <v>8</v>
      </c>
      <c r="F14" s="32">
        <v>8</v>
      </c>
      <c r="G14" s="32">
        <v>0</v>
      </c>
      <c r="H14" s="24"/>
      <c r="I14" s="24"/>
      <c r="J14" s="24"/>
      <c r="K14" s="23"/>
    </row>
    <row r="15" spans="2:12" x14ac:dyDescent="0.15">
      <c r="B15" s="10" t="s">
        <v>15</v>
      </c>
      <c r="C15" s="32" t="s">
        <v>3</v>
      </c>
      <c r="D15" s="32">
        <f>+D14*$E$11</f>
        <v>0.8</v>
      </c>
      <c r="E15" s="32">
        <f>+E14*$E$11</f>
        <v>0.8</v>
      </c>
      <c r="F15" s="32">
        <f>+F14*$E$11</f>
        <v>0.8</v>
      </c>
      <c r="G15" s="32">
        <f>+G14*$E$11</f>
        <v>0</v>
      </c>
      <c r="H15" s="24"/>
      <c r="I15" s="24"/>
      <c r="J15" s="24"/>
      <c r="K15" s="23"/>
    </row>
    <row r="16" spans="2:12" x14ac:dyDescent="0.15">
      <c r="B16" s="10" t="s">
        <v>16</v>
      </c>
      <c r="C16" s="32"/>
      <c r="D16" s="32">
        <f>+D15*0.7</f>
        <v>0.55999999999999994</v>
      </c>
      <c r="E16" s="32">
        <f>+E15*0.7</f>
        <v>0.55999999999999994</v>
      </c>
      <c r="F16" s="32">
        <f>+F15*0.7</f>
        <v>0.55999999999999994</v>
      </c>
      <c r="G16" s="32">
        <f>+G15*0.7</f>
        <v>0</v>
      </c>
      <c r="H16" s="24"/>
      <c r="I16" s="24"/>
      <c r="J16" s="24"/>
      <c r="K16" s="23"/>
    </row>
    <row r="17" spans="2:11" x14ac:dyDescent="0.15">
      <c r="B17" s="10" t="s">
        <v>17</v>
      </c>
      <c r="C17" s="32"/>
      <c r="D17" s="32">
        <f>-D14*$G$11</f>
        <v>-1.6</v>
      </c>
      <c r="E17" s="32">
        <v>0</v>
      </c>
      <c r="F17" s="32">
        <v>0</v>
      </c>
      <c r="G17" s="32">
        <f>-D17</f>
        <v>1.6</v>
      </c>
      <c r="H17" s="24"/>
      <c r="I17" s="24"/>
      <c r="J17" s="24"/>
      <c r="K17" s="23"/>
    </row>
    <row r="18" spans="2:11" x14ac:dyDescent="0.15">
      <c r="B18" s="10" t="s">
        <v>18</v>
      </c>
      <c r="C18" s="33">
        <v>-1</v>
      </c>
      <c r="D18" s="32"/>
      <c r="E18" s="32"/>
      <c r="F18" s="32"/>
      <c r="G18" s="32"/>
      <c r="H18" s="24"/>
      <c r="I18" s="24"/>
      <c r="J18" s="24"/>
      <c r="K18" s="23"/>
    </row>
    <row r="19" spans="2:11" x14ac:dyDescent="0.15">
      <c r="B19" s="10" t="s">
        <v>8</v>
      </c>
      <c r="C19" s="33">
        <f>+C18+C17+C16</f>
        <v>-1</v>
      </c>
      <c r="D19" s="32">
        <f>+D18+D17+D16</f>
        <v>-1.04</v>
      </c>
      <c r="E19" s="32">
        <f>+E18+E17+E16</f>
        <v>0.55999999999999994</v>
      </c>
      <c r="F19" s="32">
        <f>+F18+F17+F16</f>
        <v>0.55999999999999994</v>
      </c>
      <c r="G19" s="32">
        <f>+G18+G17+G16</f>
        <v>1.6</v>
      </c>
      <c r="H19" s="24"/>
      <c r="I19" s="24"/>
      <c r="J19" s="24"/>
      <c r="K19" s="23"/>
    </row>
    <row r="20" spans="2:11" x14ac:dyDescent="0.15">
      <c r="B20" s="10" t="s">
        <v>2</v>
      </c>
      <c r="C20" s="33">
        <f>+C19/(1+$C$11)^C13</f>
        <v>-1</v>
      </c>
      <c r="D20" s="33">
        <f>+D19/(1+$C$11)^D13</f>
        <v>-0.9719626168224299</v>
      </c>
      <c r="E20" s="33">
        <f>+E19/(1+$C$11)^E13</f>
        <v>0.48912568783299848</v>
      </c>
      <c r="F20" s="33">
        <f>+F19/(1+$C$11)^F13</f>
        <v>0.45712681105887704</v>
      </c>
      <c r="G20" s="33">
        <f>+G19/(1+$C$11)^G13</f>
        <v>1.2206323392760403</v>
      </c>
      <c r="H20" s="34">
        <f>SUM(C20:G20)</f>
        <v>0.19492222134548598</v>
      </c>
      <c r="I20" s="35">
        <f>IRR(C19:G19,C11)</f>
        <v>0.10614142070062127</v>
      </c>
      <c r="J20" s="34">
        <f>-PMT(C11,G13,H20)</f>
        <v>5.7546520304427307E-2</v>
      </c>
      <c r="K20" s="23"/>
    </row>
  </sheetData>
  <mergeCells count="3">
    <mergeCell ref="B1:I1"/>
    <mergeCell ref="B10:G10"/>
    <mergeCell ref="I2:L2"/>
  </mergeCells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</vt:lpstr>
      <vt:lpstr>E</vt:lpstr>
      <vt:lpstr>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Dr. Martin Bösch</dc:creator>
  <cp:lastModifiedBy>Dennis Brunotte</cp:lastModifiedBy>
  <dcterms:created xsi:type="dcterms:W3CDTF">2009-01-27T08:59:49Z</dcterms:created>
  <dcterms:modified xsi:type="dcterms:W3CDTF">2019-04-01T09:20:13Z</dcterms:modified>
</cp:coreProperties>
</file>